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Радио" sheetId="1" r:id="rId1"/>
  </sheets>
  <definedNames>
    <definedName name="_xlnm._FilterDatabase" localSheetId="0" hidden="1">Радио!$A$1:$N$22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J5" i="1" l="1"/>
  <c r="K5" i="1"/>
  <c r="I5" i="1"/>
  <c r="L5" i="1"/>
  <c r="G5" i="1"/>
  <c r="H5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L22" i="1" l="1"/>
  <c r="H22" i="1"/>
  <c r="K22" i="1"/>
  <c r="G22" i="1"/>
  <c r="J22" i="1"/>
  <c r="I22" i="1"/>
  <c r="J19" i="1"/>
  <c r="I19" i="1"/>
  <c r="L19" i="1"/>
  <c r="H19" i="1"/>
  <c r="K19" i="1"/>
  <c r="G19" i="1"/>
  <c r="L21" i="1"/>
  <c r="H21" i="1"/>
  <c r="J21" i="1"/>
  <c r="K21" i="1"/>
  <c r="G21" i="1"/>
  <c r="I21" i="1"/>
  <c r="L15" i="1"/>
  <c r="H15" i="1"/>
  <c r="K15" i="1"/>
  <c r="G15" i="1"/>
  <c r="J15" i="1"/>
  <c r="I15" i="1"/>
  <c r="J12" i="1"/>
  <c r="I12" i="1"/>
  <c r="G12" i="1"/>
  <c r="L12" i="1"/>
  <c r="H12" i="1"/>
  <c r="K12" i="1"/>
  <c r="K13" i="1"/>
  <c r="G13" i="1"/>
  <c r="I13" i="1"/>
  <c r="H13" i="1"/>
  <c r="J13" i="1"/>
  <c r="L13" i="1"/>
  <c r="L14" i="1"/>
  <c r="H14" i="1"/>
  <c r="J14" i="1"/>
  <c r="K14" i="1"/>
  <c r="G14" i="1"/>
  <c r="I14" i="1"/>
  <c r="J11" i="1"/>
  <c r="H11" i="1"/>
  <c r="K11" i="1"/>
  <c r="I11" i="1"/>
  <c r="L11" i="1"/>
  <c r="G11" i="1"/>
  <c r="L18" i="1"/>
  <c r="H18" i="1"/>
  <c r="K18" i="1"/>
  <c r="G18" i="1"/>
  <c r="I18" i="1"/>
  <c r="J18" i="1"/>
  <c r="L20" i="1"/>
  <c r="K20" i="1"/>
  <c r="G20" i="1"/>
  <c r="J20" i="1"/>
  <c r="I20" i="1"/>
  <c r="H20" i="1"/>
  <c r="L10" i="1"/>
  <c r="H10" i="1"/>
  <c r="G10" i="1"/>
  <c r="J10" i="1"/>
  <c r="I10" i="1"/>
  <c r="K10" i="1"/>
  <c r="K17" i="1"/>
  <c r="G17" i="1"/>
  <c r="J17" i="1"/>
  <c r="I17" i="1"/>
  <c r="L17" i="1"/>
  <c r="H17" i="1"/>
  <c r="I16" i="1"/>
  <c r="L16" i="1"/>
  <c r="H16" i="1"/>
  <c r="K16" i="1"/>
  <c r="G16" i="1"/>
  <c r="J16" i="1"/>
  <c r="L8" i="1"/>
  <c r="H8" i="1"/>
  <c r="K8" i="1"/>
  <c r="G8" i="1"/>
  <c r="I8" i="1"/>
  <c r="J8" i="1"/>
  <c r="L9" i="1"/>
  <c r="H9" i="1"/>
  <c r="I9" i="1"/>
  <c r="K9" i="1"/>
  <c r="G9" i="1"/>
  <c r="J9" i="1"/>
  <c r="F7" i="1"/>
  <c r="F6" i="1"/>
  <c r="F4" i="1"/>
  <c r="L7" i="1" l="1"/>
  <c r="H7" i="1"/>
  <c r="K7" i="1"/>
  <c r="G7" i="1"/>
  <c r="J7" i="1"/>
  <c r="I7" i="1"/>
  <c r="L4" i="1"/>
  <c r="H4" i="1"/>
  <c r="G4" i="1"/>
  <c r="J4" i="1"/>
  <c r="I4" i="1"/>
  <c r="K4" i="1"/>
  <c r="L6" i="1"/>
  <c r="H6" i="1"/>
  <c r="J6" i="1"/>
  <c r="K6" i="1"/>
  <c r="G6" i="1"/>
  <c r="I6" i="1"/>
  <c r="F3" i="1"/>
  <c r="L3" i="1" l="1"/>
  <c r="H3" i="1"/>
  <c r="J3" i="1"/>
  <c r="I3" i="1"/>
  <c r="K3" i="1"/>
  <c r="G3" i="1"/>
  <c r="F2" i="1"/>
  <c r="J2" i="1" l="1"/>
  <c r="I2" i="1"/>
  <c r="L2" i="1"/>
  <c r="H2" i="1"/>
  <c r="K2" i="1"/>
  <c r="G2" i="1"/>
</calcChain>
</file>

<file path=xl/sharedStrings.xml><?xml version="1.0" encoding="utf-8"?>
<sst xmlns="http://schemas.openxmlformats.org/spreadsheetml/2006/main" count="119" uniqueCount="59">
  <si>
    <t>Город</t>
  </si>
  <si>
    <t xml:space="preserve">Вид рекламы </t>
  </si>
  <si>
    <t>Радиостанция</t>
  </si>
  <si>
    <t>Период, дней</t>
  </si>
  <si>
    <t>Реклама на радио</t>
  </si>
  <si>
    <t>Целевая аудитория</t>
  </si>
  <si>
    <t>Охват территории</t>
  </si>
  <si>
    <t>Город + 50 км в радиусе</t>
  </si>
  <si>
    <t>Москва</t>
  </si>
  <si>
    <t>Монте Карло</t>
  </si>
  <si>
    <t>Русское радио</t>
  </si>
  <si>
    <t>Love Radio Москва</t>
  </si>
  <si>
    <t xml:space="preserve"> Максимум</t>
  </si>
  <si>
    <t xml:space="preserve"> ХИТ</t>
  </si>
  <si>
    <t xml:space="preserve"> DFM</t>
  </si>
  <si>
    <t>Рекорд</t>
  </si>
  <si>
    <t xml:space="preserve"> Шансон Мск</t>
  </si>
  <si>
    <t xml:space="preserve"> Дача Москва</t>
  </si>
  <si>
    <t xml:space="preserve"> Такси fm</t>
  </si>
  <si>
    <t xml:space="preserve"> Русский Хит</t>
  </si>
  <si>
    <t xml:space="preserve"> Восток Fm</t>
  </si>
  <si>
    <t xml:space="preserve"> ПСР</t>
  </si>
  <si>
    <t xml:space="preserve"> Говорит Москва</t>
  </si>
  <si>
    <t xml:space="preserve"> STUDIO 21</t>
  </si>
  <si>
    <t xml:space="preserve"> Калина красная</t>
  </si>
  <si>
    <t xml:space="preserve"> Дорожное Радио</t>
  </si>
  <si>
    <t xml:space="preserve"> Европа Плюс</t>
  </si>
  <si>
    <t xml:space="preserve"> Новое Радио</t>
  </si>
  <si>
    <t xml:space="preserve"> Ретро FM</t>
  </si>
  <si>
    <t>Возвраст: 30-40 лет. Пол: 43% мужчины, 57% женщины</t>
  </si>
  <si>
    <t>Возвраст: 16-30 лет. Пол: 63% мужчины, 37% женщины</t>
  </si>
  <si>
    <t>Возвраст: 18-45 лет. Пол: 53% мужчины, 47% женщины</t>
  </si>
  <si>
    <t>Возвраст: 20-40 лет. Пол: 51% мужчины, 49% женщины</t>
  </si>
  <si>
    <t>Возвраст: 17-30 лет. Пол: 51% мужчины, 49% женщины</t>
  </si>
  <si>
    <t>Возвраст: 15-30 лет. Пол: 58% мужчины, 42% женщины</t>
  </si>
  <si>
    <t>Возвраст: 15-33 лет. Пол: 40% мужчины, 60% женщины</t>
  </si>
  <si>
    <t>Возвраст: 30-59 лет. Пол: 44% мужчины, 56% женщины</t>
  </si>
  <si>
    <t>Возвраст: 25-54 лет. Пол: 53% мужчины, 47% женщины</t>
  </si>
  <si>
    <t>Возвраст:30-49 лет. Пол: 64% мужчины, 36% женщины</t>
  </si>
  <si>
    <t>Возвраст: 25-35  лет. Пол: 39% мужчины, 61% женщины</t>
  </si>
  <si>
    <t>Возвраст: 20-59 лет. Пол: 41% мужчины, 59% женщины</t>
  </si>
  <si>
    <t>Возвраст: 25-45 лет. Пол: 69% мужчины, 31% женщины</t>
  </si>
  <si>
    <t>Возвраст: 30-55 лет. Пол: 53% мужчины, 47% женщины</t>
  </si>
  <si>
    <t>Возвраст: 15-30 лет. Пол: 50% мужчины, 50% женщины</t>
  </si>
  <si>
    <t>Возвраст: 30-64 лет. Пол: 53% мужчины, 47% женщины</t>
  </si>
  <si>
    <t>Возвраст: 25-54 лет. Пол: 50% мужчины, 50% женщины</t>
  </si>
  <si>
    <t>Возвраст: 18-44лет. Пол: 55% мужчины, 45% женщины</t>
  </si>
  <si>
    <t>Возвраст: 25-35 лет. Пол: 49% мужчины, 51% женщины</t>
  </si>
  <si>
    <t>Возвраст:25-44 лет. Пол: 51% мужчины, 49% женщины</t>
  </si>
  <si>
    <t>Возвраст: 35-49 лет. Пол: 42% мужчины, 58% женщины</t>
  </si>
  <si>
    <t>Выходов в день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</si>
  <si>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</si>
  <si>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</si>
  <si>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</si>
  <si>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</si>
  <si>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</si>
  <si>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</si>
  <si>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</si>
  <si>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Радио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</si>
</sst>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D5" sqref="D5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21" style="2" customWidth="1"/>
    <col min="4" max="4" width="18.5703125" style="2" customWidth="1"/>
    <col min="5" max="5" width="16.85546875" style="2" customWidth="1"/>
    <col min="6" max="6" width="22.42578125" style="2" customWidth="1"/>
    <col min="7" max="7" width="15.28515625" style="3" customWidth="1"/>
    <col min="8" max="12" width="16.28515625" style="3" customWidth="1"/>
    <col min="13" max="13" width="20.7109375" style="2" customWidth="1"/>
    <col min="14" max="14" width="22" style="2" customWidth="1"/>
    <col min="15" max="16384" width="9.140625" style="2"/>
  </cols>
  <sheetData>
    <row r="1" spans="1:14" x14ac:dyDescent="0.2">
      <c r="A1" s="4" t="s">
        <v>0</v>
      </c>
      <c r="B1" s="5" t="s">
        <v>1</v>
      </c>
      <c r="C1" s="5" t="s">
        <v>2</v>
      </c>
      <c r="D1" s="5" t="s">
        <v>50</v>
      </c>
      <c r="E1" s="5" t="s">
        <v>3</v>
      </c>
      <c r="F1" s="5" t="s">
        <v>51</v>
      </c>
      <c r="G1" s="4" t="s">
        <v>52</v>
      </c>
      <c r="H1" s="4" t="s">
        <v>53</v>
      </c>
      <c r="I1" s="4" t="s">
        <v>54</v>
      </c>
      <c r="J1" s="4" t="s">
        <v>55</v>
      </c>
      <c r="K1" s="4" t="s">
        <v>56</v>
      </c>
      <c r="L1" s="4" t="s">
        <v>57</v>
      </c>
      <c r="M1" s="5" t="s">
        <v>6</v>
      </c>
      <c r="N1" s="5" t="s">
        <v>5</v>
      </c>
    </row>
    <row r="2" spans="1:14" ht="38.25" x14ac:dyDescent="0.2">
      <c r="A2" s="6" t="s">
        <v>8</v>
      </c>
      <c r="B2" s="6" t="s">
        <v>4</v>
      </c>
      <c r="C2" s="6" t="s">
        <v>9</v>
      </c>
      <c r="D2" s="6">
        <v>1</v>
      </c>
      <c r="E2" s="6">
        <v>1</v>
      </c>
      <c r="F2" s="7">
        <f t="shared" ref="F2" si="0">E2*D2</f>
        <v>1</v>
      </c>
      <c r="G2" s="1">
        <f>790*F2*5</f>
        <v>3950</v>
      </c>
      <c r="H2" s="1">
        <f>790*F2*10</f>
        <v>7900</v>
      </c>
      <c r="I2" s="1">
        <f>790*F2*15</f>
        <v>11850</v>
      </c>
      <c r="J2" s="1">
        <f>790*F2*20</f>
        <v>15800</v>
      </c>
      <c r="K2" s="1">
        <f>790*F2*25</f>
        <v>19750</v>
      </c>
      <c r="L2" s="1">
        <f>790*F2*30</f>
        <v>23700</v>
      </c>
      <c r="M2" s="6" t="s">
        <v>7</v>
      </c>
      <c r="N2" s="8" t="s">
        <v>29</v>
      </c>
    </row>
    <row r="3" spans="1:14" ht="38.25" x14ac:dyDescent="0.2">
      <c r="A3" s="6" t="s">
        <v>8</v>
      </c>
      <c r="B3" s="6" t="s">
        <v>4</v>
      </c>
      <c r="C3" s="6" t="s">
        <v>12</v>
      </c>
      <c r="D3" s="6">
        <v>1</v>
      </c>
      <c r="E3" s="6">
        <v>1</v>
      </c>
      <c r="F3" s="7">
        <f t="shared" ref="F3" si="1">E3*D3</f>
        <v>1</v>
      </c>
      <c r="G3" s="1">
        <f>670*F3*5</f>
        <v>3350</v>
      </c>
      <c r="H3" s="1">
        <f>670*F3*10</f>
        <v>6700</v>
      </c>
      <c r="I3" s="1">
        <f>670*F3*15</f>
        <v>10050</v>
      </c>
      <c r="J3" s="1">
        <f>670*F3*20</f>
        <v>13400</v>
      </c>
      <c r="K3" s="1">
        <f>670*F3*25</f>
        <v>16750</v>
      </c>
      <c r="L3" s="1">
        <f>670*F3*30</f>
        <v>20100</v>
      </c>
      <c r="M3" s="6" t="s">
        <v>7</v>
      </c>
      <c r="N3" s="8" t="s">
        <v>30</v>
      </c>
    </row>
    <row r="4" spans="1:14" ht="38.25" x14ac:dyDescent="0.2">
      <c r="A4" s="6" t="s">
        <v>8</v>
      </c>
      <c r="B4" s="6" t="s">
        <v>4</v>
      </c>
      <c r="C4" s="6" t="s">
        <v>10</v>
      </c>
      <c r="D4" s="6">
        <v>1</v>
      </c>
      <c r="E4" s="6">
        <v>1</v>
      </c>
      <c r="F4" s="7">
        <f t="shared" ref="F4" si="2">E4*D4</f>
        <v>1</v>
      </c>
      <c r="G4" s="1">
        <f>850*F4*5</f>
        <v>4250</v>
      </c>
      <c r="H4" s="1">
        <f>850*F4*10</f>
        <v>8500</v>
      </c>
      <c r="I4" s="1">
        <f>850*F4*15</f>
        <v>12750</v>
      </c>
      <c r="J4" s="1">
        <f>850*F4*20</f>
        <v>17000</v>
      </c>
      <c r="K4" s="1">
        <f>850*F4*25</f>
        <v>21250</v>
      </c>
      <c r="L4" s="1">
        <f>850*F4*30</f>
        <v>25500</v>
      </c>
      <c r="M4" s="6" t="s">
        <v>7</v>
      </c>
      <c r="N4" s="8" t="s">
        <v>31</v>
      </c>
    </row>
    <row r="5" spans="1:14" ht="38.25" x14ac:dyDescent="0.2">
      <c r="A5" s="6" t="s">
        <v>8</v>
      </c>
      <c r="B5" s="6" t="s">
        <v>4</v>
      </c>
      <c r="C5" s="6" t="s">
        <v>13</v>
      </c>
      <c r="D5" s="6">
        <v>1</v>
      </c>
      <c r="E5" s="6">
        <v>1</v>
      </c>
      <c r="F5" s="7">
        <f t="shared" ref="F5" si="3">E5*D5</f>
        <v>1</v>
      </c>
      <c r="G5" s="1">
        <f>670*F5*5</f>
        <v>3350</v>
      </c>
      <c r="H5" s="1">
        <f>670*F5*10</f>
        <v>6700</v>
      </c>
      <c r="I5" s="1">
        <f>670*F5*15</f>
        <v>10050</v>
      </c>
      <c r="J5" s="1">
        <f>670*F5*20</f>
        <v>13400</v>
      </c>
      <c r="K5" s="1">
        <f>670*F5*25</f>
        <v>16750</v>
      </c>
      <c r="L5" s="1">
        <f>670*F5*30</f>
        <v>20100</v>
      </c>
      <c r="M5" s="6" t="s">
        <v>7</v>
      </c>
      <c r="N5" s="8" t="s">
        <v>32</v>
      </c>
    </row>
    <row r="6" spans="1:14" ht="38.25" x14ac:dyDescent="0.2">
      <c r="A6" s="6" t="s">
        <v>8</v>
      </c>
      <c r="B6" s="6" t="s">
        <v>4</v>
      </c>
      <c r="C6" s="6" t="s">
        <v>14</v>
      </c>
      <c r="D6" s="6">
        <v>1</v>
      </c>
      <c r="E6" s="6">
        <v>1</v>
      </c>
      <c r="F6" s="7">
        <f t="shared" ref="F6" si="4">E6*D6</f>
        <v>1</v>
      </c>
      <c r="G6" s="1">
        <f>670*F6*5</f>
        <v>3350</v>
      </c>
      <c r="H6" s="1">
        <f>670*F6*10</f>
        <v>6700</v>
      </c>
      <c r="I6" s="1">
        <f>670*F6*15</f>
        <v>10050</v>
      </c>
      <c r="J6" s="1">
        <f>670*F6*20</f>
        <v>13400</v>
      </c>
      <c r="K6" s="1">
        <f>670*F6*25</f>
        <v>16750</v>
      </c>
      <c r="L6" s="1">
        <f>670*F6*30</f>
        <v>20100</v>
      </c>
      <c r="M6" s="6" t="s">
        <v>7</v>
      </c>
      <c r="N6" s="8" t="s">
        <v>33</v>
      </c>
    </row>
    <row r="7" spans="1:14" ht="38.25" x14ac:dyDescent="0.2">
      <c r="A7" s="6" t="s">
        <v>8</v>
      </c>
      <c r="B7" s="6" t="s">
        <v>4</v>
      </c>
      <c r="C7" s="6" t="s">
        <v>15</v>
      </c>
      <c r="D7" s="6">
        <v>1</v>
      </c>
      <c r="E7" s="6">
        <v>1</v>
      </c>
      <c r="F7" s="7">
        <f t="shared" ref="F7" si="5">E7*D7</f>
        <v>1</v>
      </c>
      <c r="G7" s="1">
        <f>1400*F7*5</f>
        <v>7000</v>
      </c>
      <c r="H7" s="1">
        <f>1400*F7*10</f>
        <v>14000</v>
      </c>
      <c r="I7" s="1">
        <f>1400*F7*15</f>
        <v>21000</v>
      </c>
      <c r="J7" s="1">
        <f>1400*F7*20</f>
        <v>28000</v>
      </c>
      <c r="K7" s="1">
        <f>1400*F7*25</f>
        <v>35000</v>
      </c>
      <c r="L7" s="1">
        <f>1400*F7*30</f>
        <v>42000</v>
      </c>
      <c r="M7" s="6" t="s">
        <v>7</v>
      </c>
      <c r="N7" s="8" t="s">
        <v>34</v>
      </c>
    </row>
    <row r="8" spans="1:14" ht="38.25" x14ac:dyDescent="0.2">
      <c r="A8" s="6" t="s">
        <v>8</v>
      </c>
      <c r="B8" s="6" t="s">
        <v>4</v>
      </c>
      <c r="C8" s="6" t="s">
        <v>11</v>
      </c>
      <c r="D8" s="6">
        <v>1</v>
      </c>
      <c r="E8" s="6">
        <v>1</v>
      </c>
      <c r="F8" s="7">
        <f t="shared" ref="F8" si="6">E8*D8</f>
        <v>1</v>
      </c>
      <c r="G8" s="1">
        <f>410*F8*5</f>
        <v>2050</v>
      </c>
      <c r="H8" s="1">
        <f>410*F8*10</f>
        <v>4100</v>
      </c>
      <c r="I8" s="1">
        <f>410*F8*15</f>
        <v>6150</v>
      </c>
      <c r="J8" s="1">
        <f>410*F8*20</f>
        <v>8200</v>
      </c>
      <c r="K8" s="1">
        <f>410*F8*25</f>
        <v>10250</v>
      </c>
      <c r="L8" s="1">
        <f>410*F8*30</f>
        <v>12300</v>
      </c>
      <c r="M8" s="6" t="s">
        <v>7</v>
      </c>
      <c r="N8" s="8" t="s">
        <v>35</v>
      </c>
    </row>
    <row r="9" spans="1:14" ht="38.25" x14ac:dyDescent="0.2">
      <c r="A9" s="6" t="s">
        <v>8</v>
      </c>
      <c r="B9" s="6" t="s">
        <v>4</v>
      </c>
      <c r="C9" s="6" t="s">
        <v>17</v>
      </c>
      <c r="D9" s="6">
        <v>1</v>
      </c>
      <c r="E9" s="6">
        <v>1</v>
      </c>
      <c r="F9" s="7">
        <f t="shared" ref="F9" si="7">E9*D9</f>
        <v>1</v>
      </c>
      <c r="G9" s="1">
        <f>380*F9*5</f>
        <v>1900</v>
      </c>
      <c r="H9" s="1">
        <f>380*F9*10</f>
        <v>3800</v>
      </c>
      <c r="I9" s="1">
        <f>380*F9*15</f>
        <v>5700</v>
      </c>
      <c r="J9" s="1">
        <f>380*F9*20</f>
        <v>7600</v>
      </c>
      <c r="K9" s="1">
        <f>380*F9*25</f>
        <v>9500</v>
      </c>
      <c r="L9" s="1">
        <f>380*F9*30</f>
        <v>11400</v>
      </c>
      <c r="M9" s="6" t="s">
        <v>7</v>
      </c>
      <c r="N9" s="8" t="s">
        <v>36</v>
      </c>
    </row>
    <row r="10" spans="1:14" ht="38.25" x14ac:dyDescent="0.2">
      <c r="A10" s="6" t="s">
        <v>8</v>
      </c>
      <c r="B10" s="6" t="s">
        <v>4</v>
      </c>
      <c r="C10" s="6" t="s">
        <v>16</v>
      </c>
      <c r="D10" s="6">
        <v>1</v>
      </c>
      <c r="E10" s="6">
        <v>1</v>
      </c>
      <c r="F10" s="7">
        <f t="shared" ref="F10" si="8">E10*D10</f>
        <v>1</v>
      </c>
      <c r="G10" s="1">
        <f>610*F10*5</f>
        <v>3050</v>
      </c>
      <c r="H10" s="1">
        <f>610*F10*10</f>
        <v>6100</v>
      </c>
      <c r="I10" s="1">
        <f>610*F10*15</f>
        <v>9150</v>
      </c>
      <c r="J10" s="1">
        <f>610*F10*20</f>
        <v>12200</v>
      </c>
      <c r="K10" s="1">
        <f>610*F10*25</f>
        <v>15250</v>
      </c>
      <c r="L10" s="1">
        <f>610*F10*30</f>
        <v>18300</v>
      </c>
      <c r="M10" s="6" t="s">
        <v>7</v>
      </c>
      <c r="N10" s="8" t="s">
        <v>37</v>
      </c>
    </row>
    <row r="11" spans="1:14" ht="38.25" x14ac:dyDescent="0.2">
      <c r="A11" s="6" t="s">
        <v>8</v>
      </c>
      <c r="B11" s="6" t="s">
        <v>4</v>
      </c>
      <c r="C11" s="6" t="s">
        <v>18</v>
      </c>
      <c r="D11" s="6">
        <v>1</v>
      </c>
      <c r="E11" s="6">
        <v>1</v>
      </c>
      <c r="F11" s="7">
        <f t="shared" ref="F11" si="9">E11*D11</f>
        <v>1</v>
      </c>
      <c r="G11" s="1">
        <f>1250*F11*5</f>
        <v>6250</v>
      </c>
      <c r="H11" s="1">
        <f>1250*F11*10</f>
        <v>12500</v>
      </c>
      <c r="I11" s="1">
        <f>1250*F11*15</f>
        <v>18750</v>
      </c>
      <c r="J11" s="1">
        <f>1250*F11*20</f>
        <v>25000</v>
      </c>
      <c r="K11" s="1">
        <f>1250*F11*25</f>
        <v>31250</v>
      </c>
      <c r="L11" s="1">
        <f>1250*F11*30</f>
        <v>37500</v>
      </c>
      <c r="M11" s="6" t="s">
        <v>7</v>
      </c>
      <c r="N11" s="8" t="s">
        <v>38</v>
      </c>
    </row>
    <row r="12" spans="1:14" ht="38.25" x14ac:dyDescent="0.2">
      <c r="A12" s="6" t="s">
        <v>8</v>
      </c>
      <c r="B12" s="6" t="s">
        <v>4</v>
      </c>
      <c r="C12" s="6" t="s">
        <v>19</v>
      </c>
      <c r="D12" s="6">
        <v>1</v>
      </c>
      <c r="E12" s="6">
        <v>1</v>
      </c>
      <c r="F12" s="7">
        <f t="shared" ref="F12" si="10">E12*D12</f>
        <v>1</v>
      </c>
      <c r="G12" s="1">
        <f>1400*F12*5</f>
        <v>7000</v>
      </c>
      <c r="H12" s="1">
        <f>1400*F12*10</f>
        <v>14000</v>
      </c>
      <c r="I12" s="1">
        <f>1400*F12*15</f>
        <v>21000</v>
      </c>
      <c r="J12" s="1">
        <f>1400*F12*20</f>
        <v>28000</v>
      </c>
      <c r="K12" s="1">
        <f>1400*F12*25</f>
        <v>35000</v>
      </c>
      <c r="L12" s="1">
        <f>1400*F12*30</f>
        <v>42000</v>
      </c>
      <c r="M12" s="6" t="s">
        <v>7</v>
      </c>
      <c r="N12" s="8" t="s">
        <v>39</v>
      </c>
    </row>
    <row r="13" spans="1:14" ht="38.25" x14ac:dyDescent="0.2">
      <c r="A13" s="6" t="s">
        <v>8</v>
      </c>
      <c r="B13" s="6" t="s">
        <v>4</v>
      </c>
      <c r="C13" s="6" t="s">
        <v>20</v>
      </c>
      <c r="D13" s="6">
        <v>1</v>
      </c>
      <c r="E13" s="6">
        <v>1</v>
      </c>
      <c r="F13" s="7">
        <f t="shared" ref="F13" si="11">E13*D13</f>
        <v>1</v>
      </c>
      <c r="G13" s="1">
        <f>1300*F13*5</f>
        <v>6500</v>
      </c>
      <c r="H13" s="1">
        <f>1300*F13*10</f>
        <v>13000</v>
      </c>
      <c r="I13" s="1">
        <f>1300*F13*15</f>
        <v>19500</v>
      </c>
      <c r="J13" s="1">
        <f>1300*F13*20</f>
        <v>26000</v>
      </c>
      <c r="K13" s="1">
        <f>1300*F13*25</f>
        <v>32500</v>
      </c>
      <c r="L13" s="1">
        <f>1300*F13*30</f>
        <v>39000</v>
      </c>
      <c r="M13" s="6" t="s">
        <v>7</v>
      </c>
      <c r="N13" s="8" t="s">
        <v>40</v>
      </c>
    </row>
    <row r="14" spans="1:14" ht="38.25" x14ac:dyDescent="0.2">
      <c r="A14" s="6" t="s">
        <v>8</v>
      </c>
      <c r="B14" s="6" t="s">
        <v>4</v>
      </c>
      <c r="C14" s="6" t="s">
        <v>21</v>
      </c>
      <c r="D14" s="6">
        <v>1</v>
      </c>
      <c r="E14" s="6">
        <v>1</v>
      </c>
      <c r="F14" s="7">
        <f t="shared" ref="F14" si="12">E14*D14</f>
        <v>1</v>
      </c>
      <c r="G14" s="1">
        <f>1250*F14*5</f>
        <v>6250</v>
      </c>
      <c r="H14" s="1">
        <f>1250*F14*10</f>
        <v>12500</v>
      </c>
      <c r="I14" s="1">
        <f>1250*F14*15</f>
        <v>18750</v>
      </c>
      <c r="J14" s="1">
        <f>1250*F14*20</f>
        <v>25000</v>
      </c>
      <c r="K14" s="1">
        <f>1250*F14*25</f>
        <v>31250</v>
      </c>
      <c r="L14" s="1">
        <f>1250*F14*30</f>
        <v>37500</v>
      </c>
      <c r="M14" s="6" t="s">
        <v>7</v>
      </c>
      <c r="N14" s="8" t="s">
        <v>41</v>
      </c>
    </row>
    <row r="15" spans="1:14" ht="38.25" x14ac:dyDescent="0.2">
      <c r="A15" s="6" t="s">
        <v>8</v>
      </c>
      <c r="B15" s="6" t="s">
        <v>4</v>
      </c>
      <c r="C15" s="6" t="s">
        <v>22</v>
      </c>
      <c r="D15" s="6">
        <v>1</v>
      </c>
      <c r="E15" s="6">
        <v>1</v>
      </c>
      <c r="F15" s="7">
        <f t="shared" ref="F15" si="13">E15*D15</f>
        <v>1</v>
      </c>
      <c r="G15" s="1">
        <f>1400*F15*5</f>
        <v>7000</v>
      </c>
      <c r="H15" s="1">
        <f>1400*F15*10</f>
        <v>14000</v>
      </c>
      <c r="I15" s="1">
        <f>1400*F15*15</f>
        <v>21000</v>
      </c>
      <c r="J15" s="1">
        <f>1400*F15*20</f>
        <v>28000</v>
      </c>
      <c r="K15" s="1">
        <f>1400*F15*25</f>
        <v>35000</v>
      </c>
      <c r="L15" s="1">
        <f>1400*F15*30</f>
        <v>42000</v>
      </c>
      <c r="M15" s="6" t="s">
        <v>7</v>
      </c>
      <c r="N15" s="8" t="s">
        <v>42</v>
      </c>
    </row>
    <row r="16" spans="1:14" ht="38.25" x14ac:dyDescent="0.2">
      <c r="A16" s="6" t="s">
        <v>8</v>
      </c>
      <c r="B16" s="6" t="s">
        <v>4</v>
      </c>
      <c r="C16" s="6" t="s">
        <v>23</v>
      </c>
      <c r="D16" s="6">
        <v>1</v>
      </c>
      <c r="E16" s="6">
        <v>1</v>
      </c>
      <c r="F16" s="7">
        <f t="shared" ref="F16" si="14">E16*D16</f>
        <v>1</v>
      </c>
      <c r="G16" s="1">
        <f>440*F16*5</f>
        <v>2200</v>
      </c>
      <c r="H16" s="1">
        <f>440*F16*10</f>
        <v>4400</v>
      </c>
      <c r="I16" s="1">
        <f>440*F16*15</f>
        <v>6600</v>
      </c>
      <c r="J16" s="1">
        <f>440*F16*20</f>
        <v>8800</v>
      </c>
      <c r="K16" s="1">
        <f>440*F16*25</f>
        <v>11000</v>
      </c>
      <c r="L16" s="1">
        <f>440*F16*30</f>
        <v>13200</v>
      </c>
      <c r="M16" s="6" t="s">
        <v>7</v>
      </c>
      <c r="N16" s="8" t="s">
        <v>43</v>
      </c>
    </row>
    <row r="17" spans="1:14" ht="38.25" x14ac:dyDescent="0.2">
      <c r="A17" s="6" t="s">
        <v>8</v>
      </c>
      <c r="B17" s="6" t="s">
        <v>4</v>
      </c>
      <c r="C17" s="6" t="s">
        <v>24</v>
      </c>
      <c r="D17" s="6">
        <v>1</v>
      </c>
      <c r="E17" s="6">
        <v>1</v>
      </c>
      <c r="F17" s="7">
        <f t="shared" ref="F17" si="15">E17*D17</f>
        <v>1</v>
      </c>
      <c r="G17" s="1">
        <f>440*F17*5</f>
        <v>2200</v>
      </c>
      <c r="H17" s="1">
        <f>440*F17*10</f>
        <v>4400</v>
      </c>
      <c r="I17" s="1">
        <f>440*F17*15</f>
        <v>6600</v>
      </c>
      <c r="J17" s="1">
        <f>440*F17*20</f>
        <v>8800</v>
      </c>
      <c r="K17" s="1">
        <f>440*F17*25</f>
        <v>11000</v>
      </c>
      <c r="L17" s="1">
        <f>440*F17*30</f>
        <v>13200</v>
      </c>
      <c r="M17" s="6" t="s">
        <v>7</v>
      </c>
      <c r="N17" s="8" t="s">
        <v>44</v>
      </c>
    </row>
    <row r="18" spans="1:14" ht="38.25" x14ac:dyDescent="0.2">
      <c r="A18" s="6" t="s">
        <v>8</v>
      </c>
      <c r="B18" s="6" t="s">
        <v>4</v>
      </c>
      <c r="C18" s="6" t="s">
        <v>25</v>
      </c>
      <c r="D18" s="6">
        <v>1</v>
      </c>
      <c r="E18" s="6">
        <v>1</v>
      </c>
      <c r="F18" s="7">
        <f t="shared" ref="F18" si="16">E18*D18</f>
        <v>1</v>
      </c>
      <c r="G18" s="1">
        <f>1190*F18*5</f>
        <v>5950</v>
      </c>
      <c r="H18" s="1">
        <f>1190*F18*10</f>
        <v>11900</v>
      </c>
      <c r="I18" s="1">
        <f>1190*F18*15</f>
        <v>17850</v>
      </c>
      <c r="J18" s="1">
        <f>1190*F18*20</f>
        <v>23800</v>
      </c>
      <c r="K18" s="1">
        <f>1190*F18*25</f>
        <v>29750</v>
      </c>
      <c r="L18" s="1">
        <f>1190*F18*30</f>
        <v>35700</v>
      </c>
      <c r="M18" s="6" t="s">
        <v>7</v>
      </c>
      <c r="N18" s="8" t="s">
        <v>45</v>
      </c>
    </row>
    <row r="19" spans="1:14" ht="38.25" x14ac:dyDescent="0.2">
      <c r="A19" s="6" t="s">
        <v>8</v>
      </c>
      <c r="B19" s="6" t="s">
        <v>4</v>
      </c>
      <c r="C19" s="6" t="s">
        <v>26</v>
      </c>
      <c r="D19" s="6">
        <v>1</v>
      </c>
      <c r="E19" s="6">
        <v>1</v>
      </c>
      <c r="F19" s="7">
        <f t="shared" ref="F19" si="17">E19*D19</f>
        <v>1</v>
      </c>
      <c r="G19" s="1">
        <f>3400*F19*5</f>
        <v>17000</v>
      </c>
      <c r="H19" s="1">
        <f>3400*F19*10</f>
        <v>34000</v>
      </c>
      <c r="I19" s="1">
        <f>3400*F19*15</f>
        <v>51000</v>
      </c>
      <c r="J19" s="1">
        <f>3400*F19*20</f>
        <v>68000</v>
      </c>
      <c r="K19" s="1">
        <f>3400*F19*25</f>
        <v>85000</v>
      </c>
      <c r="L19" s="1">
        <f>3400*F19*30</f>
        <v>102000</v>
      </c>
      <c r="M19" s="6" t="s">
        <v>7</v>
      </c>
      <c r="N19" s="8" t="s">
        <v>46</v>
      </c>
    </row>
    <row r="20" spans="1:14" ht="38.25" x14ac:dyDescent="0.2">
      <c r="A20" s="6" t="s">
        <v>8</v>
      </c>
      <c r="B20" s="6" t="s">
        <v>4</v>
      </c>
      <c r="C20" s="6" t="s">
        <v>27</v>
      </c>
      <c r="D20" s="6">
        <v>1</v>
      </c>
      <c r="E20" s="6">
        <v>1</v>
      </c>
      <c r="F20" s="7">
        <f t="shared" ref="F20" si="18">E20*D20</f>
        <v>1</v>
      </c>
      <c r="G20" s="1">
        <f>1150*F20*5</f>
        <v>5750</v>
      </c>
      <c r="H20" s="1">
        <f>1150*F20*10</f>
        <v>11500</v>
      </c>
      <c r="I20" s="1">
        <f>1150*F20*15</f>
        <v>17250</v>
      </c>
      <c r="J20" s="1">
        <f>1150*F20*20</f>
        <v>23000</v>
      </c>
      <c r="K20" s="1">
        <f>1150*F20*25</f>
        <v>28750</v>
      </c>
      <c r="L20" s="1">
        <f>1150*F20*30</f>
        <v>34500</v>
      </c>
      <c r="M20" s="6" t="s">
        <v>7</v>
      </c>
      <c r="N20" s="8" t="s">
        <v>47</v>
      </c>
    </row>
    <row r="21" spans="1:14" ht="38.25" x14ac:dyDescent="0.2">
      <c r="A21" s="6" t="s">
        <v>8</v>
      </c>
      <c r="B21" s="6" t="s">
        <v>4</v>
      </c>
      <c r="C21" s="6" t="s">
        <v>58</v>
      </c>
      <c r="D21" s="6">
        <v>1</v>
      </c>
      <c r="E21" s="6">
        <v>1</v>
      </c>
      <c r="F21" s="7">
        <f t="shared" ref="F21" si="19">E21*D21</f>
        <v>1</v>
      </c>
      <c r="G21" s="1">
        <f>1600*F21*5</f>
        <v>8000</v>
      </c>
      <c r="H21" s="1">
        <f>1600*F21*10</f>
        <v>16000</v>
      </c>
      <c r="I21" s="1">
        <f>1600*F21*15</f>
        <v>24000</v>
      </c>
      <c r="J21" s="1">
        <f>1600*F21*20</f>
        <v>32000</v>
      </c>
      <c r="K21" s="1">
        <f>1600*F21*25</f>
        <v>40000</v>
      </c>
      <c r="L21" s="1">
        <f>1600*F21*30</f>
        <v>48000</v>
      </c>
      <c r="M21" s="6" t="s">
        <v>7</v>
      </c>
      <c r="N21" s="8" t="s">
        <v>48</v>
      </c>
    </row>
    <row r="22" spans="1:14" ht="38.25" x14ac:dyDescent="0.2">
      <c r="A22" s="6" t="s">
        <v>8</v>
      </c>
      <c r="B22" s="6" t="s">
        <v>4</v>
      </c>
      <c r="C22" s="6" t="s">
        <v>28</v>
      </c>
      <c r="D22" s="6">
        <v>1</v>
      </c>
      <c r="E22" s="6">
        <v>1</v>
      </c>
      <c r="F22" s="7">
        <f t="shared" ref="F22" si="20">E22*D22</f>
        <v>1</v>
      </c>
      <c r="G22" s="1">
        <f>3000*F22*5</f>
        <v>15000</v>
      </c>
      <c r="H22" s="1">
        <f>3000*F22*10</f>
        <v>30000</v>
      </c>
      <c r="I22" s="1">
        <f>3000*F22*15</f>
        <v>45000</v>
      </c>
      <c r="J22" s="1">
        <f>3000*F22*20</f>
        <v>60000</v>
      </c>
      <c r="K22" s="1">
        <f>3000*F22*25</f>
        <v>75000</v>
      </c>
      <c r="L22" s="1">
        <f>3000*F22*30</f>
        <v>90000</v>
      </c>
      <c r="M22" s="6" t="s">
        <v>7</v>
      </c>
      <c r="N22" s="8" t="s">
        <v>49</v>
      </c>
    </row>
  </sheetData>
  <autoFilter ref="A1:N2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2026-05-31T22:44:13Z</dcterms:modified>
</cp:coreProperties>
</file>